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3256" windowHeight="13176" tabRatio="842"/>
  </bookViews>
  <sheets>
    <sheet name="כתב כמויות" sheetId="1" r:id="rId1"/>
    <sheet name="סיכום " sheetId="3" r:id="rId2"/>
  </sheets>
  <definedNames>
    <definedName name="_xlnm.Print_Titles" localSheetId="0">'כתב כמויות'!$1:$1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3" l="1"/>
  <c r="B11" i="3" s="1"/>
  <c r="B12" i="3" s="1"/>
  <c r="B8" i="3" l="1"/>
  <c r="B7" i="3"/>
  <c r="B6" i="3"/>
  <c r="B5" i="3"/>
  <c r="B4" i="3"/>
  <c r="B3" i="3"/>
  <c r="B2" i="3"/>
  <c r="A7" i="3"/>
  <c r="A6" i="3"/>
  <c r="A5" i="3"/>
  <c r="A4" i="3"/>
  <c r="A3" i="3"/>
  <c r="A2" i="3"/>
  <c r="H38" i="1"/>
  <c r="H16" i="1" l="1"/>
  <c r="H12" i="1"/>
  <c r="J16" i="1"/>
  <c r="J36" i="1" l="1"/>
  <c r="J35" i="1"/>
  <c r="J31" i="1"/>
  <c r="J32" i="1"/>
  <c r="J33" i="1"/>
  <c r="J34" i="1"/>
  <c r="J30" i="1"/>
  <c r="J26" i="1"/>
  <c r="J27" i="1" s="1"/>
  <c r="C6" i="3" s="1"/>
  <c r="J21" i="1"/>
  <c r="J22" i="1"/>
  <c r="J20" i="1"/>
  <c r="J12" i="1"/>
  <c r="J11" i="1"/>
  <c r="J4" i="1"/>
  <c r="J5" i="1"/>
  <c r="J6" i="1"/>
  <c r="J7" i="1"/>
  <c r="J3" i="1"/>
  <c r="J17" i="1"/>
  <c r="C4" i="3" s="1"/>
  <c r="H22" i="1"/>
  <c r="H31" i="1"/>
  <c r="H32" i="1"/>
  <c r="H33" i="1"/>
  <c r="H34" i="1"/>
  <c r="H35" i="1"/>
  <c r="H36" i="1"/>
  <c r="H30" i="1"/>
  <c r="H26" i="1"/>
  <c r="H27" i="1" s="1"/>
  <c r="H21" i="1"/>
  <c r="H20" i="1"/>
  <c r="H17" i="1"/>
  <c r="H11" i="1"/>
  <c r="H4" i="1"/>
  <c r="H5" i="1"/>
  <c r="H6" i="1"/>
  <c r="H7" i="1"/>
  <c r="H3" i="1"/>
  <c r="H37" i="1" l="1"/>
  <c r="J37" i="1"/>
  <c r="C7" i="3" s="1"/>
  <c r="H23" i="1"/>
  <c r="J13" i="1"/>
  <c r="C3" i="3" s="1"/>
  <c r="J23" i="1"/>
  <c r="C5" i="3" s="1"/>
  <c r="J8" i="1"/>
  <c r="H13" i="1"/>
  <c r="H8" i="1"/>
  <c r="J38" i="1" l="1"/>
  <c r="C8" i="3" s="1"/>
  <c r="C10" i="3" s="1"/>
  <c r="C11" i="3" s="1"/>
  <c r="C12" i="3" s="1"/>
  <c r="C2" i="3"/>
</calcChain>
</file>

<file path=xl/sharedStrings.xml><?xml version="1.0" encoding="utf-8"?>
<sst xmlns="http://schemas.openxmlformats.org/spreadsheetml/2006/main" count="85" uniqueCount="67">
  <si>
    <t>סעיף</t>
  </si>
  <si>
    <t>מס. קטלוגי</t>
  </si>
  <si>
    <t>מספר סעיף</t>
  </si>
  <si>
    <t>תאור</t>
  </si>
  <si>
    <t>יחידה</t>
  </si>
  <si>
    <t>כמות</t>
  </si>
  <si>
    <t>01.01.0010</t>
  </si>
  <si>
    <t>01.01.0011</t>
  </si>
  <si>
    <t>01.01.0020</t>
  </si>
  <si>
    <t>01.01.0060</t>
  </si>
  <si>
    <t>01.01.0070</t>
  </si>
  <si>
    <t>סה"כ 01.01 התאמות מסעדי יד במעברים</t>
  </si>
  <si>
    <t>01.02.0011</t>
  </si>
  <si>
    <t>01.02.0020</t>
  </si>
  <si>
    <t>סה"כ 01.02 התאמות מסעדי יד במדרגות</t>
  </si>
  <si>
    <t>01.03.0030</t>
  </si>
  <si>
    <t>סה"כ 01.03 התקנת משטחי התראה למדרגות ופסי התראה ולמעליות</t>
  </si>
  <si>
    <t>01.04.0030</t>
  </si>
  <si>
    <t>01.04.0040</t>
  </si>
  <si>
    <t>01.09.0010</t>
  </si>
  <si>
    <t>01.09.0020</t>
  </si>
  <si>
    <t>01.09.0030</t>
  </si>
  <si>
    <t>01.09.0040</t>
  </si>
  <si>
    <t>01.09.0050</t>
  </si>
  <si>
    <t>01.09.0070</t>
  </si>
  <si>
    <t>01.09.0080</t>
  </si>
  <si>
    <t>סה"כ 01.09 התקנת מאחז "L" לשירותים ומקלחות</t>
  </si>
  <si>
    <t>תת פרק 01.01 התאמת מסעדי יד במעברים</t>
  </si>
  <si>
    <t>תת פרק 01.02 התאמת מסעדי יד במדרגות</t>
  </si>
  <si>
    <t>תת פרק 01.03 התקנת משטחי התראה למדרגות ופסי התראה ולמעליות</t>
  </si>
  <si>
    <t>תת פרק 01.04 התקנת משטחי מאתר ללחצני מעלית</t>
  </si>
  <si>
    <t>סה"כ 01.04 התקנת משטחי מאתר ללחצני מעלית</t>
  </si>
  <si>
    <t>01.05.0050</t>
  </si>
  <si>
    <t>תת פרק 01.05 התקנת פסי אזהרה במדרגות</t>
  </si>
  <si>
    <t>סה"כ 01.05 התקנת פסי אזהרה במדרגות</t>
  </si>
  <si>
    <t>תת פרק 01.09 התקנת  מאחז "L" לשירותים ומקלחות</t>
  </si>
  <si>
    <t>אספקת מאחז יד מתוצרת HR-400 של חב' פנל פרויקטים או שו"ע ולאישור מהנדס המרכז הרפואי  , ההתקנה בגובה 90-95 ס"מ מפני הריצוף כולל כל האביזרים הנדרשים בהתאם לדרישות התקן ת"י 1918 חלק  3.1 וע"פ המפרט . המחיר כולל אספקה והתקנה מלאה לרבות פירוק מקומי באיזור מסומן וביצוע ע"פ הוראות יצרן/מתכנן והשלמת החסר להחזרת המצב לקדמותו</t>
  </si>
  <si>
    <t>אספקת מאחז יד מתוצרת HR-500 של חב' שינזון או שו"ע ולאישורו אצל מהנדס מרכז הרפואי. ההתקנה בגובה 90-95 ס"מ מפני הריצוף כולל כל האביזרים הנדרשים בהתאם לדרישות התקן ת"י 1918 חלק  3.1 וע"פ המפרט המיוחד. המחיר כולל אספקה והתקנה מלאה לרבות פירוק מקומי באיזור מסומן וביצוע ע"פ הוראות יצרן/מתכנן והשלמת החסר להחזרת המצב לקדמותו</t>
  </si>
  <si>
    <t>אספקה והתקנת מסעד יד  HR-400 של חב' פנל פרויקטים או ש"ע  ולאישור מהנדס המרכז הריפואי. ההתקנה ע"ג עמודנים מעודנים לרצפה ע"פ וזה ע"פ ת"י 1918 חלק . 3.1 . העבודה תתבצע בהתאם לנדרש עד לביצוע מלא ומושלם לרבות אישור הנדסי.</t>
  </si>
  <si>
    <t>אספקה והתקנת מסעד יד חדש מנירוסטה 316  מעוגן לקיר מחופה טיח או קרמקה . המסעד מתאים לדרישות התקן 1918 חלק 3.1 . המסעד ע"פ המפרט והפרטים. העבודה כולל כל הדרוש עפ"י הפרט והמפרט לרבות התאמה לקיים ותיקונים במידת הצורך עד בצוע מלא .</t>
  </si>
  <si>
    <t>אספקה והתקנת מסעד יד חדש מנירוסטה 316 בקוטר 40 מ"מ המעוגן למעקה מגן עץ קיים לפי פרט בכפוף לתו ת"י 1918 חלק 3.1 לכל האורך לרבות ההשלמות מעבר מדרגה הראשונה כ-30 ס"מ נוספים וזה עפ"י הפריסה לרבות תיקונים מקומיים בעץ במידת הצורך.</t>
  </si>
  <si>
    <t>אספקה והתקנת מסעד יד חדש מגולוון בגלוון חם 120 מיקרון וצבוע בצבע טמגלס . המאחז בקוטר 4 ס"מ עם עובי דופן 2.2 מ"מ . העבודה כוללת פירוק מסעד ממתכת קיים ובדיקת עוגנים הקיימים לשימוש לחיבור למסעד החדש כולל ריתוך ותיקון בצבע מקומי וכל הדרוש לרבות תיקוני צבע בהתאם ו/או השלמת קרמיקה מקומית כדוגמת הקיים.</t>
  </si>
  <si>
    <t>אספקה והתקנת משטח אזהרה מבדידי נירוסטה בהדבקה על גבי משטח ריצוף קיים העבודה תתבצע ע"פ ת"י 1918 חלק 6 . מחיר יסוד למוצר בודד 6 ש"ח / יח' -גובה הגבששית 3-4 מ"מ . סידור ומיקום ראה ע"פ המפרט . ההדבקה ע"ג הריצוף הקיים בהדבקה מלאה בחומרי הדבקה ע"פ הוראות יצרן ו/או מתכנן, ממדי המשטח רוחב 60 ס"מ לפחות ולאורך המדרגה. מחיר יסוד לבורג 5.30 ש"ח ליחידה</t>
  </si>
  <si>
    <t>אספקה והתקנת משטח מאתר ללחצני מעלית מפרופיל אלומניום מסוג  PMB 360 של חב' פשוט נגיש או ש"ע ולאישור מהנדס מרכז הריפואח וזה לפי ת"י 1918 חלק  6 מהמעלית עד לקיר ממול ע"ג ריצוף טרצו קיים בגוון LRV10 נדרש פרופיל בהיר בגוון אלומניום טבעי. מחיר בסיס 35 ש"ח / מ"א</t>
  </si>
  <si>
    <t>קילוף פסים קיימים בקצה מדרגות קיימות לרבות ניקוי יסודי והכנת גרם המדרגות ואספקה והדבקת פסי התראה ברוחב 3-5 ס"מ בהיר בגוון צהוב.  העבודה תבוצע בהתאם להנחיות מורשה הגישות  (הפסים יהיו עמדים ל- 3 שנים).</t>
  </si>
  <si>
    <t>אספקה והתקנת מאחז L מסוג PP422S של חב' פנל פרויקטים או ש"ע, ולאישור מהנדס מרכז הריפואי . המוצר יהיה תקני לפי דרישת מורשה הנגישות במידות 60/60 ס"מ לצד האסלה. העבודה כוללת את הנדרש לרבות חיבור לקירות מחופים קרמיקה והשלמת תיקונים כנדרש.</t>
  </si>
  <si>
    <t>אספקה והתקנת מאחז L מסדרת מוצר  PP422S תקני של חב' פנל פרויקטים או ש"ע לאישור מהנדס המרכז הרפואי ולפי דרישת מורשה הנגישות במידות 60/80 ס"מ לצד המקלחת. העבודה כוללת את הנדרש לרבות חיבור לקירות מחופים קרמיקה והשלמת תיקונים כנדרש.</t>
  </si>
  <si>
    <t>פירוק והרכבה מחדש של מתקן נייר טואלט ו/או לחצן מצוקה עפ"י הסימון החדש בתוכנית ובכפוף להנחיות מורשה הנגישות ו/או המפקח. העבודה כולל פירוק , תיקון בהתאם לממצא הקיים והתקנת האבזר במקום כולל כל הנדרש לשימוש תקין</t>
  </si>
  <si>
    <t>אספקה והתקנת מאחז L תקני מסדרת מוצר PP422S של חב' פנל פרויקטים בע"מ או ש"ע ולאישור מהנדס מרכז הריפואי לפי מורשה הנגישות במידות 60/60 ס"מ לצד האסלה כולל פירוק והרכבה מחדש של מתקן נייר טואלט ו או לחצן מצוקה. העבודה כוללת את הנדרש לרבות חיבור לקירות מחופים קרמיקה והשלמת תיקונים כנדרש. מחיר בסיס 435 ש"ח</t>
  </si>
  <si>
    <t>אספקה והתקנת מאחז L תקני  מסדרת מוצר PP422S של חב' פנל פרויקטים בע"מ או ש"ע ולאישור מהנדס מרכז הריפואי לפי דרישת מורשה הנגישות במידות 80/60 ס"מ במקלחת כולל כל הנדרש לבצוע מלא. המחיר כולל פירוק מאחז קיים ,תיקון מיקומי לרבות כל הנדרש עד לשימוש תקין בכפוף להנחיות והתוכניות .מחיר בסיס 545 ש"ח</t>
  </si>
  <si>
    <t>פירוק מאחז קיים והתקנת מאחזL  מסדרת מוצר PP422S של חב' פנל פרויקטים בע"מ או ש"ע ולאישור מהנדס מרכז הריפואי במידות 50 ס"מ 60 ס"מ ע"פ המפרט  לצד אסלה כולל פירוק והרכבה של מתקן נייר טואלט ו או לחצן מצוקה</t>
  </si>
  <si>
    <t>מטר</t>
  </si>
  <si>
    <t>יח'</t>
  </si>
  <si>
    <t>קומפ'</t>
  </si>
  <si>
    <t>סה"כ 01 עבודות כלליות להסדרת הנגישות בית החולים - התאמה לדרישות</t>
  </si>
  <si>
    <t>פרק 01 עבודות כלליות להסדרת הנגישות בית החולים</t>
  </si>
  <si>
    <t>מע"מ 17%</t>
  </si>
  <si>
    <t>סה"כ כולל מע"מ</t>
  </si>
  <si>
    <t xml:space="preserve">מחיר יחידה ב ₪ </t>
  </si>
  <si>
    <t xml:space="preserve">סך תת פרק מחיר ב ₪ </t>
  </si>
  <si>
    <t xml:space="preserve">סך תת פרק לאחר הנחה מחיר ב ₪ </t>
  </si>
  <si>
    <t>סה"כ פרק 01 עבודות כלליות להסדרת הנגישות בבית החולים</t>
  </si>
  <si>
    <t xml:space="preserve">סך הכל ב ₪ </t>
  </si>
  <si>
    <t xml:space="preserve">סה"כ ב ₪ </t>
  </si>
  <si>
    <r>
      <t>מחיר יחידה ב ₪  לאחר הנחה -</t>
    </r>
    <r>
      <rPr>
        <b/>
        <u val="singleAccounting"/>
        <sz val="11"/>
        <color theme="1"/>
        <rFont val="Arial"/>
        <family val="2"/>
        <scheme val="minor"/>
      </rPr>
      <t xml:space="preserve"> </t>
    </r>
    <r>
      <rPr>
        <b/>
        <u val="doubleAccounting"/>
        <sz val="11"/>
        <color theme="1"/>
        <rFont val="Arial"/>
        <family val="2"/>
        <scheme val="minor"/>
      </rPr>
      <t>יש למלא עמודה זו</t>
    </r>
  </si>
  <si>
    <t>הנחה נוספת ב %</t>
  </si>
  <si>
    <t>סה"כ לאחר הנחה נוספת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</si>
</sst>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8" x14ac:knownFonts="1">
    <font>
      <sz val="11"/>
      <color theme="1"/>
      <name val="Arial"/>
      <family val="2"/>
      <charset val="177"/>
      <scheme val="minor"/>
    </font>
    <font>
      <b/>
      <sz val="11"/>
      <color theme="1"/>
      <name val="Arial"/>
      <family val="2"/>
      <scheme val="minor"/>
    </font>
    <font>
      <sz val="8"/>
      <name val="Arial"/>
      <family val="2"/>
      <charset val="177"/>
      <scheme val="minor"/>
    </font>
    <font>
      <sz val="11"/>
      <color theme="1"/>
      <name val="Arial"/>
      <family val="2"/>
      <charset val="177"/>
      <scheme val="minor"/>
    </font>
    <font>
      <b/>
      <sz val="14"/>
      <color theme="1"/>
      <name val="Arial"/>
      <family val="2"/>
      <scheme val="minor"/>
    </font>
    <font>
      <b/>
      <sz val="12"/>
      <color theme="1"/>
      <name val="Arial"/>
      <family val="2"/>
      <scheme val="minor"/>
    </font>
    <font>
      <b/>
      <u val="singleAccounting"/>
      <sz val="11"/>
      <color theme="1"/>
      <name val="Arial"/>
      <family val="2"/>
      <scheme val="minor"/>
    </font>
    <font>
      <b/>
      <u val="doubleAccounting"/>
      <sz val="11"/>
      <color theme="1"/>
      <name val="Arial"/>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84">
    <xf numFmtId="0" fontId="0" fillId="0" borderId="0" xfId="0"/>
    <xf numFmtId="0" fontId="1" fillId="0" borderId="0" xfId="0" applyFont="1" applyAlignment="1">
      <alignment wrapText="1"/>
    </xf>
    <xf numFmtId="0" fontId="0" fillId="0" borderId="0" xfId="0" applyAlignment="1">
      <alignment vertical="center"/>
    </xf>
    <xf numFmtId="0" fontId="0" fillId="0" borderId="0" xfId="0" applyAlignment="1">
      <alignment horizontal="right" vertical="center"/>
    </xf>
    <xf numFmtId="0" fontId="0" fillId="0" borderId="1" xfId="0" applyBorder="1"/>
    <xf numFmtId="43" fontId="0" fillId="0" borderId="0" xfId="1" applyFont="1"/>
    <xf numFmtId="43" fontId="0" fillId="0" borderId="0" xfId="1" applyNumberFormat="1" applyFont="1"/>
    <xf numFmtId="43" fontId="4" fillId="5" borderId="8" xfId="1" applyNumberFormat="1" applyFont="1" applyFill="1" applyBorder="1" applyAlignment="1">
      <alignment wrapText="1"/>
    </xf>
    <xf numFmtId="0" fontId="1" fillId="0" borderId="1" xfId="0" applyFont="1" applyBorder="1"/>
    <xf numFmtId="43" fontId="0" fillId="0" borderId="1" xfId="0" applyNumberFormat="1" applyBorder="1"/>
    <xf numFmtId="0" fontId="1" fillId="2" borderId="1" xfId="0" applyFont="1" applyFill="1" applyBorder="1"/>
    <xf numFmtId="0" fontId="5" fillId="5" borderId="1" xfId="0" applyFont="1" applyFill="1" applyBorder="1"/>
    <xf numFmtId="43" fontId="5" fillId="5" borderId="1" xfId="0" applyNumberFormat="1" applyFont="1" applyFill="1" applyBorder="1"/>
    <xf numFmtId="43" fontId="1" fillId="0" borderId="1" xfId="0" applyNumberFormat="1" applyFont="1" applyBorder="1"/>
    <xf numFmtId="0" fontId="1" fillId="4" borderId="1" xfId="0" applyFont="1" applyFill="1" applyBorder="1"/>
    <xf numFmtId="0" fontId="1" fillId="4" borderId="1" xfId="0" applyFont="1" applyFill="1" applyBorder="1" applyAlignment="1">
      <alignment wrapText="1"/>
    </xf>
    <xf numFmtId="43" fontId="1" fillId="2" borderId="1" xfId="0" applyNumberFormat="1" applyFont="1" applyFill="1" applyBorder="1"/>
    <xf numFmtId="43" fontId="1" fillId="2" borderId="5" xfId="1" applyFont="1" applyFill="1" applyBorder="1" applyAlignment="1" applyProtection="1">
      <alignment vertical="center"/>
      <protection locked="0"/>
    </xf>
    <xf numFmtId="0" fontId="1" fillId="4" borderId="1" xfId="0" applyFont="1" applyFill="1" applyBorder="1" applyAlignment="1" applyProtection="1">
      <alignment horizontal="center" vertical="center" wrapText="1"/>
    </xf>
    <xf numFmtId="14" fontId="1" fillId="4" borderId="1" xfId="0" applyNumberFormat="1" applyFont="1" applyFill="1" applyBorder="1" applyAlignment="1" applyProtection="1">
      <alignment horizontal="center" vertical="center" wrapText="1"/>
    </xf>
    <xf numFmtId="43" fontId="1" fillId="4" borderId="1" xfId="1" applyFont="1" applyFill="1" applyBorder="1" applyAlignment="1" applyProtection="1">
      <alignment horizontal="center" vertical="center" wrapText="1"/>
    </xf>
    <xf numFmtId="43" fontId="1" fillId="4" borderId="1" xfId="1" applyNumberFormat="1" applyFont="1" applyFill="1" applyBorder="1" applyAlignment="1" applyProtection="1">
      <alignment horizontal="center" vertical="center" wrapText="1"/>
    </xf>
    <xf numFmtId="0" fontId="1" fillId="2" borderId="4" xfId="0" applyFont="1" applyFill="1" applyBorder="1" applyAlignment="1" applyProtection="1">
      <alignment horizontal="right" vertical="center"/>
    </xf>
    <xf numFmtId="0" fontId="1" fillId="2" borderId="5" xfId="0" applyFont="1" applyFill="1" applyBorder="1" applyAlignment="1" applyProtection="1">
      <alignment vertical="center"/>
    </xf>
    <xf numFmtId="43" fontId="1" fillId="2" borderId="5" xfId="1" applyFont="1" applyFill="1" applyBorder="1" applyAlignment="1" applyProtection="1">
      <alignment vertical="center"/>
    </xf>
    <xf numFmtId="43" fontId="1" fillId="2" borderId="5" xfId="1" applyNumberFormat="1" applyFont="1" applyFill="1" applyBorder="1" applyAlignment="1" applyProtection="1">
      <alignment vertical="center"/>
    </xf>
    <xf numFmtId="43" fontId="1" fillId="2" borderId="6" xfId="1" applyFont="1" applyFill="1" applyBorder="1" applyAlignment="1" applyProtection="1">
      <alignment vertical="center"/>
    </xf>
    <xf numFmtId="43" fontId="0" fillId="0" borderId="3" xfId="1" applyFont="1" applyBorder="1" applyProtection="1">
      <protection locked="0"/>
    </xf>
    <xf numFmtId="43" fontId="0" fillId="0" borderId="1" xfId="1" applyFont="1" applyBorder="1" applyProtection="1">
      <protection locked="0"/>
    </xf>
    <xf numFmtId="43" fontId="1" fillId="3" borderId="1" xfId="1" applyFont="1" applyFill="1" applyBorder="1" applyAlignment="1" applyProtection="1">
      <alignment vertical="center"/>
      <protection locked="0"/>
    </xf>
    <xf numFmtId="43" fontId="0" fillId="0" borderId="0" xfId="1" applyFont="1" applyProtection="1">
      <protection locked="0"/>
    </xf>
    <xf numFmtId="43" fontId="0" fillId="3" borderId="1" xfId="1" applyFont="1" applyFill="1" applyBorder="1" applyAlignment="1" applyProtection="1">
      <alignment vertical="center"/>
      <protection locked="0"/>
    </xf>
    <xf numFmtId="43" fontId="0" fillId="3" borderId="1" xfId="1" applyFont="1" applyFill="1" applyBorder="1" applyProtection="1">
      <protection locked="0"/>
    </xf>
    <xf numFmtId="0" fontId="0" fillId="0" borderId="3" xfId="0" applyBorder="1" applyAlignment="1" applyProtection="1">
      <alignment horizontal="right" vertical="center"/>
    </xf>
    <xf numFmtId="0" fontId="0" fillId="0" borderId="3" xfId="0" applyBorder="1" applyProtection="1"/>
    <xf numFmtId="0" fontId="0" fillId="0" borderId="3" xfId="0" applyBorder="1" applyAlignment="1" applyProtection="1">
      <alignment wrapText="1"/>
    </xf>
    <xf numFmtId="43" fontId="0" fillId="0" borderId="3" xfId="1" applyFont="1" applyBorder="1" applyProtection="1"/>
    <xf numFmtId="43" fontId="0" fillId="0" borderId="3" xfId="1" applyNumberFormat="1" applyFont="1" applyBorder="1" applyProtection="1"/>
    <xf numFmtId="0" fontId="0" fillId="0" borderId="1" xfId="0" applyBorder="1" applyAlignment="1" applyProtection="1">
      <alignment horizontal="right" vertical="center"/>
    </xf>
    <xf numFmtId="0" fontId="0" fillId="0" borderId="1" xfId="0" applyBorder="1" applyProtection="1"/>
    <xf numFmtId="0" fontId="0" fillId="0" borderId="1" xfId="0" applyBorder="1" applyAlignment="1" applyProtection="1">
      <alignment wrapText="1"/>
    </xf>
    <xf numFmtId="43" fontId="0" fillId="0" borderId="1" xfId="1" applyFont="1" applyBorder="1" applyProtection="1"/>
    <xf numFmtId="43" fontId="0" fillId="0" borderId="1" xfId="1" applyNumberFormat="1" applyFont="1" applyBorder="1" applyProtection="1"/>
    <xf numFmtId="0" fontId="1" fillId="3" borderId="1" xfId="0" applyFont="1" applyFill="1" applyBorder="1" applyAlignment="1" applyProtection="1">
      <alignment horizontal="right" vertical="center"/>
    </xf>
    <xf numFmtId="0" fontId="1" fillId="3" borderId="1" xfId="0" applyFont="1" applyFill="1" applyBorder="1" applyAlignment="1" applyProtection="1">
      <alignment vertical="center"/>
    </xf>
    <xf numFmtId="43" fontId="1" fillId="3" borderId="1" xfId="1" applyFont="1" applyFill="1" applyBorder="1" applyAlignment="1" applyProtection="1">
      <alignment vertical="center"/>
    </xf>
    <xf numFmtId="43" fontId="1" fillId="3" borderId="1" xfId="1" applyNumberFormat="1" applyFont="1" applyFill="1" applyBorder="1" applyAlignment="1" applyProtection="1">
      <alignment vertical="center"/>
    </xf>
    <xf numFmtId="0" fontId="0" fillId="0" borderId="0" xfId="0" applyProtection="1"/>
    <xf numFmtId="43" fontId="0" fillId="0" borderId="0" xfId="1" applyFont="1" applyProtection="1"/>
    <xf numFmtId="43" fontId="0" fillId="0" borderId="0" xfId="1" applyNumberFormat="1" applyFont="1" applyProtection="1"/>
    <xf numFmtId="0" fontId="0" fillId="3" borderId="1" xfId="0" applyFill="1" applyBorder="1" applyAlignment="1" applyProtection="1">
      <alignment horizontal="right" vertical="center"/>
    </xf>
    <xf numFmtId="0" fontId="0" fillId="3" borderId="1" xfId="0" applyFill="1" applyBorder="1" applyAlignment="1" applyProtection="1">
      <alignment vertical="center"/>
    </xf>
    <xf numFmtId="0" fontId="1" fillId="3" borderId="1" xfId="0" applyFont="1" applyFill="1" applyBorder="1" applyAlignment="1" applyProtection="1">
      <alignment vertical="center" wrapText="1"/>
    </xf>
    <xf numFmtId="43" fontId="0" fillId="3" borderId="1" xfId="1" applyFont="1" applyFill="1" applyBorder="1" applyAlignment="1" applyProtection="1">
      <alignment vertical="center"/>
    </xf>
    <xf numFmtId="43" fontId="0" fillId="3" borderId="1" xfId="1" applyNumberFormat="1" applyFont="1" applyFill="1" applyBorder="1" applyAlignment="1" applyProtection="1">
      <alignment vertical="center"/>
    </xf>
    <xf numFmtId="0" fontId="0" fillId="3" borderId="1" xfId="0" applyFill="1" applyBorder="1" applyProtection="1"/>
    <xf numFmtId="43" fontId="0" fillId="3" borderId="1" xfId="1" applyFont="1" applyFill="1" applyBorder="1" applyProtection="1"/>
    <xf numFmtId="43" fontId="0" fillId="3" borderId="1" xfId="1" applyNumberFormat="1" applyFont="1" applyFill="1" applyBorder="1" applyProtection="1"/>
    <xf numFmtId="0" fontId="1" fillId="3" borderId="1" xfId="0" applyFont="1" applyFill="1" applyBorder="1" applyProtection="1"/>
    <xf numFmtId="0" fontId="1" fillId="3" borderId="5" xfId="0" applyFont="1" applyFill="1" applyBorder="1" applyAlignment="1" applyProtection="1">
      <alignment vertical="center"/>
    </xf>
    <xf numFmtId="43" fontId="1" fillId="3" borderId="1" xfId="1" applyNumberFormat="1" applyFont="1" applyFill="1" applyBorder="1" applyProtection="1"/>
    <xf numFmtId="0" fontId="0" fillId="3" borderId="2" xfId="0" applyFill="1" applyBorder="1" applyAlignment="1" applyProtection="1">
      <alignment horizontal="right" vertical="center"/>
    </xf>
    <xf numFmtId="0" fontId="0" fillId="3" borderId="2" xfId="0" applyFill="1" applyBorder="1" applyProtection="1"/>
    <xf numFmtId="0" fontId="1" fillId="3" borderId="2" xfId="0" applyFont="1" applyFill="1" applyBorder="1" applyProtection="1"/>
    <xf numFmtId="43" fontId="0" fillId="3" borderId="2" xfId="1" applyFont="1" applyFill="1" applyBorder="1" applyProtection="1"/>
    <xf numFmtId="43" fontId="0" fillId="3" borderId="2" xfId="1" applyNumberFormat="1" applyFont="1" applyFill="1" applyBorder="1" applyProtection="1"/>
    <xf numFmtId="43" fontId="1" fillId="3" borderId="2" xfId="1" applyNumberFormat="1" applyFont="1" applyFill="1" applyBorder="1" applyProtection="1"/>
    <xf numFmtId="0" fontId="4" fillId="5" borderId="7" xfId="0" applyFont="1" applyFill="1" applyBorder="1" applyAlignment="1" applyProtection="1">
      <alignment horizontal="right" vertical="center" wrapText="1"/>
    </xf>
    <xf numFmtId="0" fontId="4" fillId="5" borderId="8" xfId="0" applyFont="1" applyFill="1" applyBorder="1" applyAlignment="1" applyProtection="1">
      <alignment wrapText="1"/>
    </xf>
    <xf numFmtId="43" fontId="4" fillId="5" borderId="8" xfId="1" applyFont="1" applyFill="1" applyBorder="1" applyAlignment="1" applyProtection="1">
      <alignment wrapText="1"/>
    </xf>
    <xf numFmtId="43" fontId="4" fillId="5" borderId="8" xfId="1" applyNumberFormat="1" applyFont="1" applyFill="1" applyBorder="1" applyAlignment="1" applyProtection="1">
      <alignment wrapText="1"/>
    </xf>
    <xf numFmtId="43" fontId="1" fillId="3" borderId="1" xfId="1" applyFont="1" applyFill="1" applyBorder="1" applyProtection="1">
      <protection locked="0"/>
    </xf>
    <xf numFmtId="43" fontId="1" fillId="3" borderId="2" xfId="1" applyFont="1" applyFill="1" applyBorder="1" applyProtection="1">
      <protection locked="0"/>
    </xf>
    <xf numFmtId="43" fontId="1" fillId="3" borderId="1" xfId="1" applyFont="1" applyFill="1" applyBorder="1" applyProtection="1"/>
    <xf numFmtId="43" fontId="1" fillId="3" borderId="2" xfId="1" applyFont="1" applyFill="1" applyBorder="1" applyProtection="1"/>
    <xf numFmtId="43" fontId="5" fillId="5" borderId="8" xfId="1" applyNumberFormat="1" applyFont="1" applyFill="1" applyBorder="1" applyAlignment="1" applyProtection="1">
      <alignment wrapText="1"/>
    </xf>
    <xf numFmtId="0" fontId="1" fillId="0" borderId="1" xfId="0" applyFont="1" applyFill="1" applyBorder="1"/>
    <xf numFmtId="43" fontId="1" fillId="0" borderId="1" xfId="0" applyNumberFormat="1" applyFont="1" applyFill="1" applyBorder="1"/>
    <xf numFmtId="43" fontId="0" fillId="0" borderId="1" xfId="0" applyNumberFormat="1" applyBorder="1" applyProtection="1"/>
    <xf numFmtId="43" fontId="1" fillId="2" borderId="1" xfId="0" applyNumberFormat="1" applyFont="1" applyFill="1" applyBorder="1" applyProtection="1"/>
    <xf numFmtId="43" fontId="1" fillId="0" borderId="1" xfId="0" applyNumberFormat="1" applyFont="1" applyFill="1" applyBorder="1" applyProtection="1"/>
    <xf numFmtId="43" fontId="1" fillId="0" borderId="1" xfId="0" applyNumberFormat="1" applyFont="1" applyBorder="1" applyProtection="1"/>
    <xf numFmtId="43" fontId="5" fillId="5" borderId="1" xfId="0" applyNumberFormat="1" applyFont="1" applyFill="1" applyBorder="1" applyProtection="1"/>
    <xf numFmtId="10" fontId="1" fillId="0" borderId="1" xfId="0" applyNumberFormat="1" applyFont="1" applyFill="1" applyBorder="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rightToLeft="1" tabSelected="1" topLeftCell="A34" zoomScaleNormal="100" workbookViewId="0">
      <selection activeCell="I32" sqref="I32"/>
    </sheetView>
  </sheetViews>
  <sheetFormatPr defaultRowHeight="13.8" x14ac:dyDescent="0.25"/>
  <cols>
    <col min="1" max="1" width="10.59765625" style="3" customWidth="1"/>
    <col min="2" max="2" width="5.59765625" customWidth="1"/>
    <col min="3" max="3" width="6.3984375" customWidth="1"/>
    <col min="4" max="4" width="27.09765625" customWidth="1"/>
    <col min="5" max="5" width="6.59765625" customWidth="1"/>
    <col min="6" max="6" width="9" style="5"/>
    <col min="7" max="7" width="9.69921875" style="6" bestFit="1" customWidth="1"/>
    <col min="8" max="8" width="14.09765625" style="6" customWidth="1"/>
    <col min="9" max="9" width="15.5" style="5" customWidth="1"/>
    <col min="10" max="10" width="13.69921875" style="5" customWidth="1"/>
  </cols>
  <sheetData>
    <row r="1" spans="1:10" s="1" customFormat="1" ht="41.4" x14ac:dyDescent="0.25">
      <c r="A1" s="18" t="s">
        <v>0</v>
      </c>
      <c r="B1" s="19" t="s">
        <v>1</v>
      </c>
      <c r="C1" s="18" t="s">
        <v>2</v>
      </c>
      <c r="D1" s="18" t="s">
        <v>3</v>
      </c>
      <c r="E1" s="18" t="s">
        <v>4</v>
      </c>
      <c r="F1" s="20" t="s">
        <v>5</v>
      </c>
      <c r="G1" s="21" t="s">
        <v>58</v>
      </c>
      <c r="H1" s="21" t="s">
        <v>62</v>
      </c>
      <c r="I1" s="20" t="s">
        <v>64</v>
      </c>
      <c r="J1" s="20" t="s">
        <v>63</v>
      </c>
    </row>
    <row r="2" spans="1:10" s="2" customFormat="1" x14ac:dyDescent="0.25">
      <c r="A2" s="22"/>
      <c r="B2" s="23"/>
      <c r="C2" s="23"/>
      <c r="D2" s="23" t="s">
        <v>27</v>
      </c>
      <c r="E2" s="23"/>
      <c r="F2" s="24"/>
      <c r="G2" s="25"/>
      <c r="H2" s="25"/>
      <c r="I2" s="24"/>
      <c r="J2" s="26"/>
    </row>
    <row r="3" spans="1:10" ht="151.80000000000001" x14ac:dyDescent="0.25">
      <c r="A3" s="33" t="s">
        <v>6</v>
      </c>
      <c r="B3" s="34"/>
      <c r="C3" s="34"/>
      <c r="D3" s="35" t="s">
        <v>36</v>
      </c>
      <c r="E3" s="34" t="s">
        <v>51</v>
      </c>
      <c r="F3" s="36">
        <v>402</v>
      </c>
      <c r="G3" s="37">
        <v>460</v>
      </c>
      <c r="H3" s="37">
        <f>G3*F3</f>
        <v>184920</v>
      </c>
      <c r="I3" s="27"/>
      <c r="J3" s="36">
        <f>I3*F3</f>
        <v>0</v>
      </c>
    </row>
    <row r="4" spans="1:10" ht="151.80000000000001" x14ac:dyDescent="0.25">
      <c r="A4" s="38" t="s">
        <v>7</v>
      </c>
      <c r="B4" s="39"/>
      <c r="C4" s="39"/>
      <c r="D4" s="40" t="s">
        <v>37</v>
      </c>
      <c r="E4" s="39" t="s">
        <v>51</v>
      </c>
      <c r="F4" s="41">
        <v>35</v>
      </c>
      <c r="G4" s="42">
        <v>258</v>
      </c>
      <c r="H4" s="37">
        <f t="shared" ref="H4:H7" si="0">G4*F4</f>
        <v>9030</v>
      </c>
      <c r="I4" s="28"/>
      <c r="J4" s="36">
        <f t="shared" ref="J4:J7" si="1">I4*F4</f>
        <v>0</v>
      </c>
    </row>
    <row r="5" spans="1:10" ht="110.4" x14ac:dyDescent="0.25">
      <c r="A5" s="38" t="s">
        <v>8</v>
      </c>
      <c r="B5" s="39"/>
      <c r="C5" s="39"/>
      <c r="D5" s="40" t="s">
        <v>38</v>
      </c>
      <c r="E5" s="39" t="s">
        <v>51</v>
      </c>
      <c r="F5" s="41">
        <v>37</v>
      </c>
      <c r="G5" s="42">
        <v>870</v>
      </c>
      <c r="H5" s="37">
        <f t="shared" si="0"/>
        <v>32190</v>
      </c>
      <c r="I5" s="28"/>
      <c r="J5" s="36">
        <f t="shared" si="1"/>
        <v>0</v>
      </c>
    </row>
    <row r="6" spans="1:10" ht="124.2" x14ac:dyDescent="0.25">
      <c r="A6" s="38" t="s">
        <v>9</v>
      </c>
      <c r="B6" s="39"/>
      <c r="C6" s="39"/>
      <c r="D6" s="40" t="s">
        <v>39</v>
      </c>
      <c r="E6" s="39" t="s">
        <v>51</v>
      </c>
      <c r="F6" s="41">
        <v>14</v>
      </c>
      <c r="G6" s="42">
        <v>570</v>
      </c>
      <c r="H6" s="37">
        <f t="shared" si="0"/>
        <v>7980</v>
      </c>
      <c r="I6" s="28"/>
      <c r="J6" s="36">
        <f t="shared" si="1"/>
        <v>0</v>
      </c>
    </row>
    <row r="7" spans="1:10" ht="124.2" x14ac:dyDescent="0.25">
      <c r="A7" s="38" t="s">
        <v>10</v>
      </c>
      <c r="B7" s="39"/>
      <c r="C7" s="39"/>
      <c r="D7" s="40" t="s">
        <v>39</v>
      </c>
      <c r="E7" s="39" t="s">
        <v>51</v>
      </c>
      <c r="F7" s="41">
        <v>16.5</v>
      </c>
      <c r="G7" s="42">
        <v>804</v>
      </c>
      <c r="H7" s="37">
        <f t="shared" si="0"/>
        <v>13266</v>
      </c>
      <c r="I7" s="28"/>
      <c r="J7" s="36">
        <f t="shared" si="1"/>
        <v>0</v>
      </c>
    </row>
    <row r="8" spans="1:10" s="2" customFormat="1" x14ac:dyDescent="0.25">
      <c r="A8" s="43"/>
      <c r="B8" s="44"/>
      <c r="C8" s="44"/>
      <c r="D8" s="44" t="s">
        <v>11</v>
      </c>
      <c r="E8" s="44"/>
      <c r="F8" s="45"/>
      <c r="G8" s="46"/>
      <c r="H8" s="46">
        <f>SUM(H3:H7)</f>
        <v>247386</v>
      </c>
      <c r="I8" s="29"/>
      <c r="J8" s="45">
        <f t="shared" ref="J8" si="2">SUM(J3:J7)</f>
        <v>0</v>
      </c>
    </row>
    <row r="9" spans="1:10" ht="14.25" x14ac:dyDescent="0.2">
      <c r="A9" s="47"/>
      <c r="B9" s="47"/>
      <c r="C9" s="47"/>
      <c r="D9" s="47"/>
      <c r="E9" s="47"/>
      <c r="F9" s="48"/>
      <c r="G9" s="49"/>
      <c r="H9" s="49"/>
      <c r="I9" s="30"/>
      <c r="J9" s="48"/>
    </row>
    <row r="10" spans="1:10" s="2" customFormat="1" x14ac:dyDescent="0.25">
      <c r="A10" s="22"/>
      <c r="B10" s="23"/>
      <c r="C10" s="23"/>
      <c r="D10" s="23" t="s">
        <v>28</v>
      </c>
      <c r="E10" s="23"/>
      <c r="F10" s="24"/>
      <c r="G10" s="25"/>
      <c r="H10" s="25"/>
      <c r="I10" s="17"/>
      <c r="J10" s="26"/>
    </row>
    <row r="11" spans="1:10" ht="110.4" x14ac:dyDescent="0.25">
      <c r="A11" s="33" t="s">
        <v>12</v>
      </c>
      <c r="B11" s="34"/>
      <c r="C11" s="34"/>
      <c r="D11" s="35" t="s">
        <v>40</v>
      </c>
      <c r="E11" s="34" t="s">
        <v>51</v>
      </c>
      <c r="F11" s="36">
        <v>81</v>
      </c>
      <c r="G11" s="37">
        <v>500</v>
      </c>
      <c r="H11" s="37">
        <f>G11*F11</f>
        <v>40500</v>
      </c>
      <c r="I11" s="27"/>
      <c r="J11" s="36">
        <f>I11*F11</f>
        <v>0</v>
      </c>
    </row>
    <row r="12" spans="1:10" ht="138" x14ac:dyDescent="0.25">
      <c r="A12" s="38" t="s">
        <v>13</v>
      </c>
      <c r="B12" s="39"/>
      <c r="C12" s="39"/>
      <c r="D12" s="40" t="s">
        <v>41</v>
      </c>
      <c r="E12" s="39" t="s">
        <v>51</v>
      </c>
      <c r="F12" s="41">
        <v>25</v>
      </c>
      <c r="G12" s="42">
        <v>222</v>
      </c>
      <c r="H12" s="37">
        <f>G12*F12</f>
        <v>5550</v>
      </c>
      <c r="I12" s="28"/>
      <c r="J12" s="36">
        <f>I12*F12</f>
        <v>0</v>
      </c>
    </row>
    <row r="13" spans="1:10" s="2" customFormat="1" ht="27.6" x14ac:dyDescent="0.25">
      <c r="A13" s="50"/>
      <c r="B13" s="51"/>
      <c r="C13" s="51"/>
      <c r="D13" s="52" t="s">
        <v>14</v>
      </c>
      <c r="E13" s="51"/>
      <c r="F13" s="53"/>
      <c r="G13" s="54"/>
      <c r="H13" s="54">
        <f>SUM(H11:H12)</f>
        <v>46050</v>
      </c>
      <c r="I13" s="31"/>
      <c r="J13" s="53">
        <f t="shared" ref="J13" si="3">SUM(J11:J12)</f>
        <v>0</v>
      </c>
    </row>
    <row r="14" spans="1:10" ht="14.25" x14ac:dyDescent="0.2">
      <c r="A14" s="47"/>
      <c r="B14" s="47"/>
      <c r="C14" s="47"/>
      <c r="D14" s="47"/>
      <c r="E14" s="47"/>
      <c r="F14" s="48"/>
      <c r="G14" s="49"/>
      <c r="H14" s="49"/>
      <c r="I14" s="30"/>
      <c r="J14" s="48"/>
    </row>
    <row r="15" spans="1:10" s="2" customFormat="1" x14ac:dyDescent="0.25">
      <c r="A15" s="22"/>
      <c r="B15" s="23"/>
      <c r="C15" s="23"/>
      <c r="D15" s="23" t="s">
        <v>29</v>
      </c>
      <c r="E15" s="23"/>
      <c r="F15" s="24"/>
      <c r="G15" s="25"/>
      <c r="H15" s="25"/>
      <c r="I15" s="17"/>
      <c r="J15" s="26"/>
    </row>
    <row r="16" spans="1:10" ht="165.6" x14ac:dyDescent="0.25">
      <c r="A16" s="33" t="s">
        <v>15</v>
      </c>
      <c r="B16" s="34"/>
      <c r="C16" s="34"/>
      <c r="D16" s="35" t="s">
        <v>42</v>
      </c>
      <c r="E16" s="34" t="s">
        <v>51</v>
      </c>
      <c r="F16" s="36">
        <v>9</v>
      </c>
      <c r="G16" s="37">
        <v>1309</v>
      </c>
      <c r="H16" s="37">
        <f>SUM(G16*F16)</f>
        <v>11781</v>
      </c>
      <c r="I16" s="27"/>
      <c r="J16" s="36">
        <f t="shared" ref="J16" si="4">I16*F16</f>
        <v>0</v>
      </c>
    </row>
    <row r="17" spans="1:10" x14ac:dyDescent="0.25">
      <c r="A17" s="50"/>
      <c r="B17" s="55"/>
      <c r="C17" s="55"/>
      <c r="D17" s="44" t="s">
        <v>16</v>
      </c>
      <c r="E17" s="55"/>
      <c r="F17" s="56"/>
      <c r="G17" s="57"/>
      <c r="H17" s="57">
        <f>SUM(H16)</f>
        <v>11781</v>
      </c>
      <c r="I17" s="32"/>
      <c r="J17" s="56">
        <f t="shared" ref="J17" si="5">SUM(J16)</f>
        <v>0</v>
      </c>
    </row>
    <row r="18" spans="1:10" ht="14.25" x14ac:dyDescent="0.2">
      <c r="A18" s="47"/>
      <c r="B18" s="47"/>
      <c r="C18" s="47"/>
      <c r="D18" s="47"/>
      <c r="E18" s="47"/>
      <c r="F18" s="48"/>
      <c r="G18" s="49"/>
      <c r="H18" s="49"/>
      <c r="I18" s="30"/>
      <c r="J18" s="48"/>
    </row>
    <row r="19" spans="1:10" s="2" customFormat="1" x14ac:dyDescent="0.25">
      <c r="A19" s="22"/>
      <c r="B19" s="23"/>
      <c r="C19" s="23"/>
      <c r="D19" s="23" t="s">
        <v>30</v>
      </c>
      <c r="E19" s="23"/>
      <c r="F19" s="24"/>
      <c r="G19" s="25"/>
      <c r="H19" s="25"/>
      <c r="I19" s="17"/>
      <c r="J19" s="26"/>
    </row>
    <row r="20" spans="1:10" ht="124.2" x14ac:dyDescent="0.25">
      <c r="A20" s="38" t="s">
        <v>17</v>
      </c>
      <c r="B20" s="39"/>
      <c r="C20" s="39"/>
      <c r="D20" s="40" t="s">
        <v>43</v>
      </c>
      <c r="E20" s="39" t="s">
        <v>51</v>
      </c>
      <c r="F20" s="41">
        <v>18</v>
      </c>
      <c r="G20" s="42">
        <v>320</v>
      </c>
      <c r="H20" s="42">
        <f>G20*F20</f>
        <v>5760</v>
      </c>
      <c r="I20" s="28"/>
      <c r="J20" s="41">
        <f>I20*F20</f>
        <v>0</v>
      </c>
    </row>
    <row r="21" spans="1:10" ht="124.2" x14ac:dyDescent="0.25">
      <c r="A21" s="38" t="s">
        <v>18</v>
      </c>
      <c r="B21" s="39"/>
      <c r="C21" s="39"/>
      <c r="D21" s="40" t="s">
        <v>43</v>
      </c>
      <c r="E21" s="39" t="s">
        <v>51</v>
      </c>
      <c r="F21" s="41">
        <v>16</v>
      </c>
      <c r="G21" s="42">
        <v>321</v>
      </c>
      <c r="H21" s="42">
        <f>G21*F21</f>
        <v>5136</v>
      </c>
      <c r="I21" s="28"/>
      <c r="J21" s="41">
        <f t="shared" ref="J21:J22" si="6">I21*F21</f>
        <v>0</v>
      </c>
    </row>
    <row r="22" spans="1:10" ht="14.25" x14ac:dyDescent="0.2">
      <c r="A22" s="38"/>
      <c r="B22" s="39"/>
      <c r="C22" s="39"/>
      <c r="D22" s="39"/>
      <c r="E22" s="39"/>
      <c r="F22" s="41"/>
      <c r="G22" s="42"/>
      <c r="H22" s="42">
        <f>G22*F22</f>
        <v>0</v>
      </c>
      <c r="I22" s="28"/>
      <c r="J22" s="41">
        <f t="shared" si="6"/>
        <v>0</v>
      </c>
    </row>
    <row r="23" spans="1:10" x14ac:dyDescent="0.25">
      <c r="A23" s="50"/>
      <c r="B23" s="55"/>
      <c r="C23" s="55"/>
      <c r="D23" s="58" t="s">
        <v>31</v>
      </c>
      <c r="E23" s="55"/>
      <c r="F23" s="56"/>
      <c r="G23" s="57"/>
      <c r="H23" s="57">
        <f>SUM(H20:H22)</f>
        <v>10896</v>
      </c>
      <c r="I23" s="32"/>
      <c r="J23" s="56">
        <f t="shared" ref="J23" si="7">SUM(J20:J22)</f>
        <v>0</v>
      </c>
    </row>
    <row r="24" spans="1:10" ht="14.25" x14ac:dyDescent="0.2">
      <c r="A24" s="47"/>
      <c r="B24" s="47"/>
      <c r="C24" s="47"/>
      <c r="D24" s="47"/>
      <c r="E24" s="47"/>
      <c r="F24" s="48"/>
      <c r="G24" s="49"/>
      <c r="H24" s="49"/>
      <c r="I24" s="30"/>
      <c r="J24" s="48"/>
    </row>
    <row r="25" spans="1:10" x14ac:dyDescent="0.25">
      <c r="A25" s="22"/>
      <c r="B25" s="23"/>
      <c r="C25" s="23"/>
      <c r="D25" s="23" t="s">
        <v>33</v>
      </c>
      <c r="E25" s="23"/>
      <c r="F25" s="24"/>
      <c r="G25" s="25"/>
      <c r="H25" s="25"/>
      <c r="I25" s="17"/>
      <c r="J25" s="26"/>
    </row>
    <row r="26" spans="1:10" ht="96.6" x14ac:dyDescent="0.25">
      <c r="A26" s="38" t="s">
        <v>32</v>
      </c>
      <c r="B26" s="39"/>
      <c r="C26" s="39"/>
      <c r="D26" s="40" t="s">
        <v>44</v>
      </c>
      <c r="E26" s="39" t="s">
        <v>51</v>
      </c>
      <c r="F26" s="41">
        <v>220.5</v>
      </c>
      <c r="G26" s="42">
        <v>43</v>
      </c>
      <c r="H26" s="42">
        <f t="shared" ref="H26" si="8">G26*F26</f>
        <v>9481.5</v>
      </c>
      <c r="I26" s="28"/>
      <c r="J26" s="41">
        <f>I26*F26</f>
        <v>0</v>
      </c>
    </row>
    <row r="27" spans="1:10" x14ac:dyDescent="0.25">
      <c r="A27" s="50"/>
      <c r="B27" s="55"/>
      <c r="C27" s="55"/>
      <c r="D27" s="59" t="s">
        <v>34</v>
      </c>
      <c r="E27" s="55"/>
      <c r="F27" s="56"/>
      <c r="G27" s="57"/>
      <c r="H27" s="60">
        <f>SUM(H26)</f>
        <v>9481.5</v>
      </c>
      <c r="I27" s="71"/>
      <c r="J27" s="73">
        <f t="shared" ref="J27" si="9">SUM(J26)</f>
        <v>0</v>
      </c>
    </row>
    <row r="28" spans="1:10" ht="14.25" x14ac:dyDescent="0.2">
      <c r="A28" s="47"/>
      <c r="B28" s="47"/>
      <c r="C28" s="47"/>
      <c r="D28" s="47"/>
      <c r="E28" s="47"/>
      <c r="F28" s="48"/>
      <c r="G28" s="49"/>
      <c r="H28" s="49"/>
      <c r="I28" s="30"/>
      <c r="J28" s="48"/>
    </row>
    <row r="29" spans="1:10" x14ac:dyDescent="0.25">
      <c r="A29" s="22"/>
      <c r="B29" s="23"/>
      <c r="C29" s="23"/>
      <c r="D29" s="23" t="s">
        <v>35</v>
      </c>
      <c r="E29" s="23"/>
      <c r="F29" s="24"/>
      <c r="G29" s="25"/>
      <c r="H29" s="25"/>
      <c r="I29" s="17"/>
      <c r="J29" s="26"/>
    </row>
    <row r="30" spans="1:10" ht="110.4" x14ac:dyDescent="0.25">
      <c r="A30" s="38" t="s">
        <v>19</v>
      </c>
      <c r="B30" s="39"/>
      <c r="C30" s="39"/>
      <c r="D30" s="40" t="s">
        <v>45</v>
      </c>
      <c r="E30" s="39" t="s">
        <v>52</v>
      </c>
      <c r="F30" s="41">
        <v>10</v>
      </c>
      <c r="G30" s="42">
        <v>485</v>
      </c>
      <c r="H30" s="42">
        <f>G30*F30</f>
        <v>4850</v>
      </c>
      <c r="I30" s="28"/>
      <c r="J30" s="41">
        <f>I30*F30</f>
        <v>0</v>
      </c>
    </row>
    <row r="31" spans="1:10" ht="110.4" x14ac:dyDescent="0.25">
      <c r="A31" s="38" t="s">
        <v>20</v>
      </c>
      <c r="B31" s="39"/>
      <c r="C31" s="39"/>
      <c r="D31" s="40" t="s">
        <v>46</v>
      </c>
      <c r="E31" s="39" t="s">
        <v>52</v>
      </c>
      <c r="F31" s="41">
        <v>8</v>
      </c>
      <c r="G31" s="42">
        <v>595</v>
      </c>
      <c r="H31" s="42">
        <f t="shared" ref="H31:H36" si="10">G31*F31</f>
        <v>4760</v>
      </c>
      <c r="I31" s="28"/>
      <c r="J31" s="41">
        <f t="shared" ref="J31:J34" si="11">I31*F31</f>
        <v>0</v>
      </c>
    </row>
    <row r="32" spans="1:10" ht="110.4" x14ac:dyDescent="0.25">
      <c r="A32" s="38" t="s">
        <v>21</v>
      </c>
      <c r="B32" s="39"/>
      <c r="C32" s="39"/>
      <c r="D32" s="40" t="s">
        <v>46</v>
      </c>
      <c r="E32" s="39" t="s">
        <v>52</v>
      </c>
      <c r="F32" s="41">
        <v>1</v>
      </c>
      <c r="G32" s="42">
        <v>485</v>
      </c>
      <c r="H32" s="42">
        <f t="shared" si="10"/>
        <v>485</v>
      </c>
      <c r="I32" s="28"/>
      <c r="J32" s="41">
        <f t="shared" si="11"/>
        <v>0</v>
      </c>
    </row>
    <row r="33" spans="1:10" ht="96.6" x14ac:dyDescent="0.25">
      <c r="A33" s="38" t="s">
        <v>22</v>
      </c>
      <c r="B33" s="39"/>
      <c r="C33" s="39"/>
      <c r="D33" s="40" t="s">
        <v>47</v>
      </c>
      <c r="E33" s="39" t="s">
        <v>52</v>
      </c>
      <c r="F33" s="41">
        <v>3</v>
      </c>
      <c r="G33" s="42">
        <v>85.5</v>
      </c>
      <c r="H33" s="42">
        <f t="shared" si="10"/>
        <v>256.5</v>
      </c>
      <c r="I33" s="28"/>
      <c r="J33" s="41">
        <f t="shared" si="11"/>
        <v>0</v>
      </c>
    </row>
    <row r="34" spans="1:10" ht="151.80000000000001" x14ac:dyDescent="0.25">
      <c r="A34" s="38" t="s">
        <v>23</v>
      </c>
      <c r="B34" s="39"/>
      <c r="C34" s="39"/>
      <c r="D34" s="40" t="s">
        <v>48</v>
      </c>
      <c r="E34" s="39" t="s">
        <v>52</v>
      </c>
      <c r="F34" s="41">
        <v>19</v>
      </c>
      <c r="G34" s="42">
        <v>570</v>
      </c>
      <c r="H34" s="42">
        <f t="shared" si="10"/>
        <v>10830</v>
      </c>
      <c r="I34" s="28"/>
      <c r="J34" s="41">
        <f t="shared" si="11"/>
        <v>0</v>
      </c>
    </row>
    <row r="35" spans="1:10" ht="138" x14ac:dyDescent="0.25">
      <c r="A35" s="38" t="s">
        <v>24</v>
      </c>
      <c r="B35" s="39"/>
      <c r="C35" s="39"/>
      <c r="D35" s="40" t="s">
        <v>49</v>
      </c>
      <c r="E35" s="39" t="s">
        <v>52</v>
      </c>
      <c r="F35" s="41">
        <v>22</v>
      </c>
      <c r="G35" s="42">
        <v>680</v>
      </c>
      <c r="H35" s="42">
        <f t="shared" si="10"/>
        <v>14960</v>
      </c>
      <c r="I35" s="28"/>
      <c r="J35" s="41">
        <f>I35*F35</f>
        <v>0</v>
      </c>
    </row>
    <row r="36" spans="1:10" ht="96.6" x14ac:dyDescent="0.25">
      <c r="A36" s="38" t="s">
        <v>25</v>
      </c>
      <c r="B36" s="39"/>
      <c r="C36" s="39"/>
      <c r="D36" s="40" t="s">
        <v>50</v>
      </c>
      <c r="E36" s="39" t="s">
        <v>53</v>
      </c>
      <c r="F36" s="41">
        <v>15</v>
      </c>
      <c r="G36" s="42">
        <v>570</v>
      </c>
      <c r="H36" s="42">
        <f t="shared" si="10"/>
        <v>8550</v>
      </c>
      <c r="I36" s="28"/>
      <c r="J36" s="41">
        <f>I36*F36</f>
        <v>0</v>
      </c>
    </row>
    <row r="37" spans="1:10" ht="14.4" thickBot="1" x14ac:dyDescent="0.3">
      <c r="A37" s="61"/>
      <c r="B37" s="62"/>
      <c r="C37" s="62"/>
      <c r="D37" s="63" t="s">
        <v>26</v>
      </c>
      <c r="E37" s="62"/>
      <c r="F37" s="64"/>
      <c r="G37" s="65"/>
      <c r="H37" s="66">
        <f>SUM(H30:H36)</f>
        <v>44691.5</v>
      </c>
      <c r="I37" s="72"/>
      <c r="J37" s="74">
        <f t="shared" ref="J37" si="12">SUM(J30:J36)</f>
        <v>0</v>
      </c>
    </row>
    <row r="38" spans="1:10" ht="52.8" thickBot="1" x14ac:dyDescent="0.35">
      <c r="A38" s="67"/>
      <c r="B38" s="68"/>
      <c r="C38" s="68"/>
      <c r="D38" s="68" t="s">
        <v>54</v>
      </c>
      <c r="E38" s="68"/>
      <c r="F38" s="69"/>
      <c r="G38" s="70"/>
      <c r="H38" s="75">
        <f>SUM(H8,H13,H17,H23,H27,H37)</f>
        <v>370286</v>
      </c>
      <c r="I38" s="7"/>
      <c r="J38" s="75">
        <f t="shared" ref="J38" si="13">SUM(J8,J13,J17,J23,J27,J37)</f>
        <v>0</v>
      </c>
    </row>
  </sheetData>
  <sheetProtection algorithmName="SHA-512" hashValue="8Gv/GqEtOhhMWa039BSsIZKWwG9dFfe4YIoO1zg+0nvrX0MhTRwy0jqC6lJucs2z28wS4BPE6tT/5iEfXkPFPw==" saltValue="ZspmM+FxwmJxvKYw0zVtzA==" spinCount="100000" sheet="1" selectLockedCells="1"/>
  <phoneticPr fontId="2" type="noConversion"/>
  <pageMargins left="0.23622047244094491" right="0.23622047244094491" top="0.74803149606299213" bottom="0.74803149606299213" header="0.31496062992125984" footer="0.31496062992125984"/>
  <pageSetup orientation="landscape" horizontalDpi="300" verticalDpi="300" r:id="rId1"/>
  <headerFooter>
    <oddHeader xml:space="preserve">&amp;C&amp;"-,מודגש"&amp;20כתב כמויות - הנגשה כללית בבית החולים הלל יפה - שלב 1 </oddHeader>
    <oddFooter>&amp;Cעמוד &amp;P מתוך &amp;N</oddFooter>
  </headerFooter>
  <rowBreaks count="5" manualBreakCount="5">
    <brk id="9" max="16383" man="1"/>
    <brk id="14" max="16383" man="1"/>
    <brk id="18" max="16383" man="1"/>
    <brk id="24" max="16383" man="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rightToLeft="1" view="pageLayout" zoomScaleNormal="100" workbookViewId="0">
      <selection activeCell="B9" sqref="B9"/>
    </sheetView>
  </sheetViews>
  <sheetFormatPr defaultRowHeight="13.8" x14ac:dyDescent="0.25"/>
  <cols>
    <col min="1" max="1" width="51.09765625" bestFit="1" customWidth="1"/>
    <col min="2" max="2" width="12.09765625" bestFit="1" customWidth="1"/>
    <col min="3" max="3" width="18.8984375" bestFit="1" customWidth="1"/>
  </cols>
  <sheetData>
    <row r="1" spans="1:3" ht="27.6" x14ac:dyDescent="0.25">
      <c r="A1" s="14" t="s">
        <v>55</v>
      </c>
      <c r="B1" s="14" t="s">
        <v>59</v>
      </c>
      <c r="C1" s="15" t="s">
        <v>60</v>
      </c>
    </row>
    <row r="2" spans="1:3" ht="14.25" x14ac:dyDescent="0.2">
      <c r="A2" s="4" t="str">
        <f>'כתב כמויות'!D8</f>
        <v>סה"כ 01.01 התאמות מסעדי יד במעברים</v>
      </c>
      <c r="B2" s="9">
        <f>'כתב כמויות'!H8</f>
        <v>247386</v>
      </c>
      <c r="C2" s="78">
        <f>'כתב כמויות'!J8</f>
        <v>0</v>
      </c>
    </row>
    <row r="3" spans="1:3" ht="14.25" x14ac:dyDescent="0.2">
      <c r="A3" s="4" t="str">
        <f>'כתב כמויות'!D13</f>
        <v>סה"כ 01.02 התאמות מסעדי יד במדרגות</v>
      </c>
      <c r="B3" s="9">
        <f>'כתב כמויות'!H13</f>
        <v>46050</v>
      </c>
      <c r="C3" s="78">
        <f>'כתב כמויות'!J13</f>
        <v>0</v>
      </c>
    </row>
    <row r="4" spans="1:3" ht="14.25" x14ac:dyDescent="0.2">
      <c r="A4" s="4" t="str">
        <f>'כתב כמויות'!D17</f>
        <v>סה"כ 01.03 התקנת משטחי התראה למדרגות ופסי התראה ולמעליות</v>
      </c>
      <c r="B4" s="9">
        <f>'כתב כמויות'!H17</f>
        <v>11781</v>
      </c>
      <c r="C4" s="78">
        <f>'כתב כמויות'!J17</f>
        <v>0</v>
      </c>
    </row>
    <row r="5" spans="1:3" ht="14.25" x14ac:dyDescent="0.2">
      <c r="A5" s="4" t="str">
        <f>'כתב כמויות'!D23</f>
        <v>סה"כ 01.04 התקנת משטחי מאתר ללחצני מעלית</v>
      </c>
      <c r="B5" s="9">
        <f>'כתב כמויות'!H23</f>
        <v>10896</v>
      </c>
      <c r="C5" s="78">
        <f>'כתב כמויות'!J23</f>
        <v>0</v>
      </c>
    </row>
    <row r="6" spans="1:3" ht="14.25" x14ac:dyDescent="0.2">
      <c r="A6" s="4" t="str">
        <f>'כתב כמויות'!D27</f>
        <v>סה"כ 01.05 התקנת פסי אזהרה במדרגות</v>
      </c>
      <c r="B6" s="9">
        <f>'כתב כמויות'!H27</f>
        <v>9481.5</v>
      </c>
      <c r="C6" s="78">
        <f>'כתב כמויות'!J27</f>
        <v>0</v>
      </c>
    </row>
    <row r="7" spans="1:3" ht="14.25" x14ac:dyDescent="0.2">
      <c r="A7" s="4" t="str">
        <f>'כתב כמויות'!D37</f>
        <v>סה"כ 01.09 התקנת מאחז "L" לשירותים ומקלחות</v>
      </c>
      <c r="B7" s="9">
        <f>'כתב כמויות'!H37</f>
        <v>44691.5</v>
      </c>
      <c r="C7" s="78">
        <f>'כתב כמויות'!J37</f>
        <v>0</v>
      </c>
    </row>
    <row r="8" spans="1:3" ht="21.75" customHeight="1" x14ac:dyDescent="0.25">
      <c r="A8" s="10" t="s">
        <v>61</v>
      </c>
      <c r="B8" s="16">
        <f>'כתב כמויות'!H38</f>
        <v>370286</v>
      </c>
      <c r="C8" s="79">
        <f>'כתב כמויות'!J38</f>
        <v>0</v>
      </c>
    </row>
    <row r="9" spans="1:3" ht="21.75" customHeight="1" x14ac:dyDescent="0.25">
      <c r="A9" s="76" t="s">
        <v>65</v>
      </c>
      <c r="B9" s="83"/>
      <c r="C9" s="83"/>
    </row>
    <row r="10" spans="1:3" ht="21.75" customHeight="1" x14ac:dyDescent="0.25">
      <c r="A10" s="76" t="s">
        <v>66</v>
      </c>
      <c r="B10" s="77">
        <f>B8*(100%-B9)</f>
        <v>370286</v>
      </c>
      <c r="C10" s="80">
        <f>C8*(100%-C9)</f>
        <v>0</v>
      </c>
    </row>
    <row r="11" spans="1:3" x14ac:dyDescent="0.25">
      <c r="A11" s="8" t="s">
        <v>56</v>
      </c>
      <c r="B11" s="13">
        <f>B10*0.17</f>
        <v>62948.62</v>
      </c>
      <c r="C11" s="81">
        <f>C10*0.17</f>
        <v>0</v>
      </c>
    </row>
    <row r="12" spans="1:3" ht="15.6" x14ac:dyDescent="0.3">
      <c r="A12" s="11" t="s">
        <v>57</v>
      </c>
      <c r="B12" s="12">
        <f>B11+B10</f>
        <v>433234.62</v>
      </c>
      <c r="C12" s="82">
        <f>C11+C10</f>
        <v>0</v>
      </c>
    </row>
  </sheetData>
  <sheetProtection algorithmName="SHA-512" hashValue="L+2PVDybgsZ0IrMqdyFArxO2G28xWYcwg4beD3T9CZDYINbRlLdWGHYZ3tyUCG3ppLAW6t1cQk1BKqszgp5mKg==" saltValue="FEyAQ3Cs4D2EVDhglxRKzw==" spinCount="100000" sheet="1" objects="1" scenarios="1" selectLockedCells="1"/>
  <pageMargins left="0.7" right="0.7" top="0.75" bottom="0.75" header="0.3" footer="0.3"/>
  <pageSetup orientation="landscape" horizontalDpi="300" verticalDpi="300" r:id="rId1"/>
  <headerFooter>
    <oddHeader xml:space="preserve">&amp;C&amp;"-,מודגש"&amp;20כתב כמויות - הנגשה כללית בבית החולים הלל יפה - שלב 1 </oddHeader>
    <oddFooter>&amp;Cעמוד &amp;P מתוך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כתב כמויות</vt:lpstr>
      <vt:lpstr>סיכום </vt:lpstr>
      <vt:lpstr>'כתב כמויות'!WPrint_TitlesW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Sigal</dc:creator>
  <cp:lastModifiedBy>קולטון זלמה אפרת</cp:lastModifiedBy>
  <dcterms:created xsi:type="dcterms:W3CDTF">2019-10-24T10:05:16Z</dcterms:created>
  <dcterms:modified xsi:type="dcterms:W3CDTF">2019-11-06T12:33:15Z</dcterms:modified>
</cp:coreProperties>
</file>